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er\Desktop\"/>
    </mc:Choice>
  </mc:AlternateContent>
  <bookViews>
    <workbookView xWindow="0" yWindow="0" windowWidth="21570" windowHeight="8160"/>
  </bookViews>
  <sheets>
    <sheet name="Pipes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O13" i="1" s="1"/>
  <c r="G4" i="2"/>
  <c r="G5" i="2"/>
  <c r="G6" i="2" l="1"/>
  <c r="J29" i="1"/>
  <c r="O15" i="1"/>
  <c r="C16" i="1" s="1"/>
  <c r="K15" i="1"/>
  <c r="G12" i="1"/>
  <c r="G14" i="1"/>
  <c r="G13" i="1" l="1"/>
  <c r="G17" i="1" s="1"/>
  <c r="G3" i="2" s="1"/>
  <c r="J6" i="2" l="1"/>
  <c r="J7" i="2"/>
  <c r="J9" i="2"/>
  <c r="J10" i="2" l="1"/>
  <c r="J11" i="2" s="1"/>
  <c r="J8" i="2" s="1"/>
  <c r="C12" i="1" s="1"/>
  <c r="C18" i="1" s="1"/>
  <c r="C19" i="1" s="1"/>
</calcChain>
</file>

<file path=xl/sharedStrings.xml><?xml version="1.0" encoding="utf-8"?>
<sst xmlns="http://schemas.openxmlformats.org/spreadsheetml/2006/main" count="72" uniqueCount="43">
  <si>
    <t>Property</t>
  </si>
  <si>
    <t>friction factor</t>
  </si>
  <si>
    <t>pipe length</t>
  </si>
  <si>
    <t>inside pipe diameter</t>
  </si>
  <si>
    <t>fluid density</t>
  </si>
  <si>
    <t>fluid velocity</t>
  </si>
  <si>
    <t>m</t>
  </si>
  <si>
    <t>kg/m3</t>
  </si>
  <si>
    <t>m/s</t>
  </si>
  <si>
    <t>Pressure loss</t>
  </si>
  <si>
    <t>Pa</t>
  </si>
  <si>
    <t>Reynolds</t>
  </si>
  <si>
    <t>dynamic viscosity</t>
  </si>
  <si>
    <t>Pa s</t>
  </si>
  <si>
    <t>absolute roughness</t>
  </si>
  <si>
    <t>relative roughness</t>
  </si>
  <si>
    <t>Material</t>
  </si>
  <si>
    <t>Absolute Roughness, mm</t>
  </si>
  <si>
    <t>Drawn tubing</t>
  </si>
  <si>
    <t>Commercial steel pipe</t>
  </si>
  <si>
    <t>Cast iron pipe</t>
  </si>
  <si>
    <t>Concrete pipe</t>
  </si>
  <si>
    <t>mm</t>
  </si>
  <si>
    <t>bar</t>
  </si>
  <si>
    <t>Relative roughness</t>
  </si>
  <si>
    <t>Velocity</t>
  </si>
  <si>
    <t>Volume flow</t>
  </si>
  <si>
    <t>value</t>
  </si>
  <si>
    <t>unit</t>
  </si>
  <si>
    <t>Inside pipe diamter</t>
  </si>
  <si>
    <t>Speed</t>
  </si>
  <si>
    <t>m3/hr</t>
  </si>
  <si>
    <t>Friction factor</t>
  </si>
  <si>
    <t>Haaland equation</t>
  </si>
  <si>
    <t>Swamee–Jain equation</t>
  </si>
  <si>
    <t>Diameter</t>
  </si>
  <si>
    <t>Roughness</t>
  </si>
  <si>
    <t>rel. Roughness</t>
  </si>
  <si>
    <t>Method</t>
  </si>
  <si>
    <t>Serghides's solution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</si>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</sst>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2" fillId="0" borderId="0" xfId="0" applyFont="1" applyFill="1" applyBorder="1"/>
    <xf numFmtId="0" fontId="0" fillId="0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628651</xdr:colOff>
      <xdr:row>6</xdr:row>
      <xdr:rowOff>57150</xdr:rowOff>
    </xdr:from>
    <xdr:to>
      <xdr:col>2</xdr:col>
      <xdr:colOff>533400</xdr:colOff>
      <xdr:row>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17" b="12304"/>
        <a:stretch/>
      </xdr:blipFill>
      <xdr:spPr bwMode="auto">
        <a:xfrm>
          <a:off x="1238251" y="1219200"/>
          <a:ext cx="1219199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695326</xdr:colOff>
      <xdr:row>6</xdr:row>
      <xdr:rowOff>94411</xdr:rowOff>
    </xdr:from>
    <xdr:to>
      <xdr:col>6</xdr:col>
      <xdr:colOff>542925</xdr:colOff>
      <xdr:row>7</xdr:row>
      <xdr:rowOff>152399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6" y="1256461"/>
          <a:ext cx="1162049" cy="248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29"/>
  <sheetViews>
    <sheetView tabSelected="1" topLeftCell="A4" workbookViewId="0">
      <selection activeCell="I31" sqref="I31"/>
    </sheetView>
  </sheetViews>
  <sheetFormatPr defaultRowHeight="15" x14ac:dyDescent="0.25"/>
  <cols>
    <col min="2" max="2" width="19.7109375" bestFit="1" customWidth="1"/>
    <col min="6" max="6" width="19.7109375" bestFit="1" customWidth="1"/>
    <col min="10" max="10" width="19.7109375" bestFit="1" customWidth="1"/>
    <col min="14" max="14" width="18.5703125" bestFit="1" customWidth="1"/>
    <col min="18" max="18" width="18.5703125" bestFit="1" customWidth="1"/>
  </cols>
  <sheetData>
    <row r="5" spans="2:20" ht="15.75" thickBot="1" x14ac:dyDescent="0.3">
      <c r="B5" s="16" t="s">
        <v>9</v>
      </c>
      <c r="F5" s="16" t="s">
        <v>11</v>
      </c>
      <c r="J5" s="16" t="s">
        <v>24</v>
      </c>
      <c r="N5" s="16" t="s">
        <v>25</v>
      </c>
      <c r="R5" s="16" t="s">
        <v>32</v>
      </c>
    </row>
    <row r="6" spans="2:20" ht="15.75" thickTop="1" x14ac:dyDescent="0.25">
      <c r="B6" s="6"/>
      <c r="C6" s="7"/>
      <c r="D6" s="8"/>
      <c r="F6" s="6"/>
      <c r="G6" s="7"/>
      <c r="H6" s="8"/>
      <c r="J6" s="6"/>
      <c r="K6" s="7"/>
      <c r="L6" s="8"/>
      <c r="N6" s="6"/>
      <c r="O6" s="7"/>
      <c r="P6" s="8"/>
      <c r="R6" s="6"/>
      <c r="S6" s="7"/>
      <c r="T6" s="8"/>
    </row>
    <row r="7" spans="2:20" x14ac:dyDescent="0.25">
      <c r="B7" s="9"/>
      <c r="C7" s="10"/>
      <c r="D7" s="11"/>
      <c r="F7" s="9"/>
      <c r="G7" s="10"/>
      <c r="H7" s="11"/>
      <c r="J7" s="9"/>
      <c r="K7" s="10"/>
      <c r="L7" s="11"/>
      <c r="N7" s="9"/>
      <c r="O7" s="10"/>
      <c r="P7" s="11"/>
      <c r="R7" s="9"/>
      <c r="S7" s="10"/>
      <c r="T7" s="11"/>
    </row>
    <row r="8" spans="2:20" x14ac:dyDescent="0.25">
      <c r="B8" s="9"/>
      <c r="C8" s="10"/>
      <c r="D8" s="11"/>
      <c r="F8" s="9"/>
      <c r="G8" s="10"/>
      <c r="H8" s="11"/>
      <c r="J8" s="9"/>
      <c r="K8" s="10"/>
      <c r="L8" s="11"/>
      <c r="N8" s="9"/>
      <c r="O8" s="10"/>
      <c r="P8" s="11"/>
      <c r="R8" s="9"/>
      <c r="S8" s="10"/>
      <c r="T8" s="11"/>
    </row>
    <row r="9" spans="2:20" x14ac:dyDescent="0.25">
      <c r="B9" s="9"/>
      <c r="C9" s="10"/>
      <c r="D9" s="11"/>
      <c r="F9" s="9"/>
      <c r="G9" s="10"/>
      <c r="H9" s="11"/>
      <c r="J9" s="9"/>
      <c r="K9" s="10"/>
      <c r="L9" s="11"/>
      <c r="N9" s="9"/>
      <c r="O9" s="10"/>
      <c r="P9" s="11"/>
      <c r="R9" s="9"/>
      <c r="S9" s="10"/>
      <c r="T9" s="11"/>
    </row>
    <row r="10" spans="2:20" ht="15.75" thickBot="1" x14ac:dyDescent="0.3">
      <c r="B10" s="3" t="s">
        <v>0</v>
      </c>
      <c r="C10" s="4" t="s">
        <v>27</v>
      </c>
      <c r="D10" s="5" t="s">
        <v>28</v>
      </c>
      <c r="F10" s="3" t="s">
        <v>0</v>
      </c>
      <c r="G10" s="4" t="s">
        <v>27</v>
      </c>
      <c r="H10" s="5" t="s">
        <v>28</v>
      </c>
      <c r="J10" s="3" t="s">
        <v>0</v>
      </c>
      <c r="K10" s="4" t="s">
        <v>27</v>
      </c>
      <c r="L10" s="5" t="s">
        <v>28</v>
      </c>
      <c r="N10" s="3" t="s">
        <v>0</v>
      </c>
      <c r="O10" s="4" t="s">
        <v>27</v>
      </c>
      <c r="P10" s="5" t="s">
        <v>28</v>
      </c>
      <c r="R10" s="3" t="s">
        <v>0</v>
      </c>
      <c r="S10" s="4" t="s">
        <v>27</v>
      </c>
      <c r="T10" s="5" t="s">
        <v>28</v>
      </c>
    </row>
    <row r="11" spans="2:20" s="13" customFormat="1" ht="15.75" thickTop="1" x14ac:dyDescent="0.25">
      <c r="B11" s="12"/>
      <c r="C11" s="12"/>
      <c r="D11" s="12"/>
    </row>
    <row r="12" spans="2:20" x14ac:dyDescent="0.25">
      <c r="B12" t="s">
        <v>1</v>
      </c>
      <c r="C12">
        <f>Sheet2!J8</f>
        <v>2.65280673817474E-2</v>
      </c>
      <c r="F12" s="15" t="s">
        <v>4</v>
      </c>
      <c r="G12" s="15">
        <f>C15</f>
        <v>997.04</v>
      </c>
      <c r="H12" s="15" t="s">
        <v>7</v>
      </c>
      <c r="J12" t="s">
        <v>14</v>
      </c>
      <c r="K12">
        <v>4.5999999999999999E-2</v>
      </c>
      <c r="L12" t="s">
        <v>22</v>
      </c>
      <c r="N12" t="s">
        <v>26</v>
      </c>
      <c r="O12">
        <v>3</v>
      </c>
      <c r="P12" t="s">
        <v>31</v>
      </c>
    </row>
    <row r="13" spans="2:20" x14ac:dyDescent="0.25">
      <c r="B13" t="s">
        <v>2</v>
      </c>
      <c r="C13">
        <v>20</v>
      </c>
      <c r="D13" t="s">
        <v>6</v>
      </c>
      <c r="F13" s="15" t="s">
        <v>5</v>
      </c>
      <c r="G13" s="15">
        <f>C16</f>
        <v>1.17892550438441</v>
      </c>
      <c r="H13" s="15" t="s">
        <v>8</v>
      </c>
      <c r="J13" s="15" t="s">
        <v>3</v>
      </c>
      <c r="K13" s="15">
        <f>C14</f>
        <v>0.03</v>
      </c>
      <c r="L13" s="15" t="s">
        <v>6</v>
      </c>
      <c r="N13" s="18" t="s">
        <v>29</v>
      </c>
      <c r="O13" s="18">
        <f>K13</f>
        <v>0.03</v>
      </c>
      <c r="P13" s="18" t="s">
        <v>6</v>
      </c>
    </row>
    <row r="14" spans="2:20" x14ac:dyDescent="0.25">
      <c r="B14" t="s">
        <v>3</v>
      </c>
      <c r="C14">
        <v>0.03</v>
      </c>
      <c r="D14" t="s">
        <v>6</v>
      </c>
      <c r="F14" s="15" t="s">
        <v>3</v>
      </c>
      <c r="G14" s="15">
        <f>C14</f>
        <v>0.03</v>
      </c>
      <c r="H14" s="15" t="s">
        <v>6</v>
      </c>
    </row>
    <row r="15" spans="2:20" x14ac:dyDescent="0.25">
      <c r="B15" t="s">
        <v>4</v>
      </c>
      <c r="C15">
        <v>997.04</v>
      </c>
      <c r="D15" t="s">
        <v>7</v>
      </c>
      <c r="F15" t="s">
        <v>12</v>
      </c>
      <c r="G15">
        <v>1E-3</v>
      </c>
      <c r="H15" t="s">
        <v>13</v>
      </c>
      <c r="J15" s="14" t="s">
        <v>15</v>
      </c>
      <c r="K15" s="14">
        <f>K12/(K13*1000)</f>
        <v>1.5333333333333334E-3</v>
      </c>
      <c r="N15" s="14" t="s">
        <v>30</v>
      </c>
      <c r="O15" s="14">
        <f>O12/(0.25*PI()*O13^2)/3600</f>
        <v>1.17892550438441</v>
      </c>
      <c r="P15" s="14" t="s">
        <v>8</v>
      </c>
      <c r="R15" s="14"/>
      <c r="S15" s="14"/>
      <c r="T15" s="14"/>
    </row>
    <row r="16" spans="2:20" x14ac:dyDescent="0.25">
      <c r="B16" t="s">
        <v>5</v>
      </c>
      <c r="C16">
        <f>O15</f>
        <v>1.17892550438441</v>
      </c>
      <c r="D16" t="s">
        <v>8</v>
      </c>
    </row>
    <row r="17" spans="2:10" x14ac:dyDescent="0.25">
      <c r="F17" s="14" t="s">
        <v>11</v>
      </c>
      <c r="G17">
        <f>G12*G13*G14/G15</f>
        <v>35263.076546742966</v>
      </c>
    </row>
    <row r="18" spans="2:10" x14ac:dyDescent="0.25">
      <c r="B18" s="14" t="s">
        <v>9</v>
      </c>
      <c r="C18" s="14">
        <f>C12*(C13/C14)*C15*C16^2/2</f>
        <v>12253.768337947997</v>
      </c>
      <c r="D18" s="14" t="s">
        <v>10</v>
      </c>
    </row>
    <row r="19" spans="2:10" x14ac:dyDescent="0.25">
      <c r="C19" s="14">
        <f>C18/10^5</f>
        <v>0.12253768337947997</v>
      </c>
      <c r="D19" s="14" t="s">
        <v>23</v>
      </c>
    </row>
    <row r="29" spans="2:10" x14ac:dyDescent="0.25">
      <c r="J29">
        <f>14.8/3.7</f>
        <v>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G3" sqref="G3"/>
    </sheetView>
  </sheetViews>
  <sheetFormatPr defaultRowHeight="15" x14ac:dyDescent="0.25"/>
  <cols>
    <col min="2" max="2" width="25.28515625" customWidth="1"/>
    <col min="3" max="3" width="23.85546875" bestFit="1" customWidth="1"/>
    <col min="6" max="6" width="21.85546875" bestFit="1" customWidth="1"/>
    <col min="7" max="7" width="18.5703125" customWidth="1"/>
    <col min="9" max="9" width="21.85546875" bestFit="1" customWidth="1"/>
    <col min="10" max="10" width="12" bestFit="1" customWidth="1"/>
  </cols>
  <sheetData>
    <row r="2" spans="2:10" x14ac:dyDescent="0.25">
      <c r="B2" t="s">
        <v>16</v>
      </c>
      <c r="C2" t="s">
        <v>17</v>
      </c>
    </row>
    <row r="3" spans="2:10" x14ac:dyDescent="0.25">
      <c r="F3" t="s">
        <v>11</v>
      </c>
      <c r="G3">
        <f>Pipes!G17</f>
        <v>35263.076546742966</v>
      </c>
    </row>
    <row r="4" spans="2:10" x14ac:dyDescent="0.25">
      <c r="B4" t="s">
        <v>18</v>
      </c>
      <c r="C4">
        <v>1.5E-3</v>
      </c>
      <c r="F4" t="s">
        <v>35</v>
      </c>
      <c r="G4">
        <f>Pipes!C14</f>
        <v>0.03</v>
      </c>
      <c r="H4" t="s">
        <v>6</v>
      </c>
      <c r="I4" s="16" t="s">
        <v>1</v>
      </c>
    </row>
    <row r="5" spans="2:10" x14ac:dyDescent="0.25">
      <c r="B5" t="s">
        <v>19</v>
      </c>
      <c r="C5">
        <v>4.5999999999999999E-2</v>
      </c>
      <c r="F5" t="s">
        <v>36</v>
      </c>
      <c r="G5">
        <f>Pipes!K12/1000</f>
        <v>4.6E-5</v>
      </c>
      <c r="H5" t="s">
        <v>6</v>
      </c>
      <c r="I5" s="2" t="s">
        <v>38</v>
      </c>
      <c r="J5" s="1"/>
    </row>
    <row r="6" spans="2:10" x14ac:dyDescent="0.25">
      <c r="B6" t="s">
        <v>20</v>
      </c>
      <c r="C6">
        <v>0.26</v>
      </c>
      <c r="F6" t="s">
        <v>37</v>
      </c>
      <c r="G6">
        <f>G5/G4</f>
        <v>1.5333333333333334E-3</v>
      </c>
      <c r="I6" t="s">
        <v>33</v>
      </c>
      <c r="J6">
        <f>(-1.8*LOG10((G65/3.7)^1.11+6.9/G3))^-2</f>
        <v>2.2442187671843125E-2</v>
      </c>
    </row>
    <row r="7" spans="2:10" x14ac:dyDescent="0.25">
      <c r="B7" t="s">
        <v>21</v>
      </c>
      <c r="C7">
        <v>0.3</v>
      </c>
      <c r="I7" t="s">
        <v>34</v>
      </c>
      <c r="J7">
        <f>0.25*LOG10(G5/(3.7*G4)+5.74/G3^0.9)^-2</f>
        <v>2.676201012880193E-2</v>
      </c>
    </row>
    <row r="8" spans="2:10" x14ac:dyDescent="0.25">
      <c r="I8" t="s">
        <v>39</v>
      </c>
      <c r="J8">
        <f>(J9-(J10-J9)^2/(J11-2*J10+J9))^-2</f>
        <v>2.65280673817474E-2</v>
      </c>
    </row>
    <row r="9" spans="2:10" x14ac:dyDescent="0.25">
      <c r="I9" s="17" t="s">
        <v>40</v>
      </c>
      <c r="J9" s="15">
        <f>-2*LOG10(G5/(3.7*G4)+12/G3)</f>
        <v>6.2444355247941896</v>
      </c>
    </row>
    <row r="10" spans="2:10" x14ac:dyDescent="0.25">
      <c r="I10" s="17" t="s">
        <v>41</v>
      </c>
      <c r="J10" s="15">
        <f>-2*LOG10(G5/(3.7*G4)+2.51*J9/G3)</f>
        <v>6.1321261529038402</v>
      </c>
    </row>
    <row r="11" spans="2:10" x14ac:dyDescent="0.25">
      <c r="I11" s="17" t="s">
        <v>42</v>
      </c>
      <c r="J11" s="15">
        <f>-2*LOG10(G5/(3.7*G4)+2.51*J10/G3)</f>
        <v>6.1402483940872843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Pipes</vt:lpstr>
      <vt:lpstr>Sheet2</vt:lpstr>
    </vt:vector>
  </TitlesOfParts>
  <Company>Rijksuniversiteit Groningen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Ziel</dc:creator>
  <cp:lastModifiedBy>Alexander Ziel</cp:lastModifiedBy>
  <dcterms:created xsi:type="dcterms:W3CDTF">2014-03-14T17:41:33Z</dcterms:created>
  <dcterms:modified xsi:type="dcterms:W3CDTF">2014-03-16T15:10:06Z</dcterms:modified>
</cp:coreProperties>
</file>